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F71"/>
  <c r="E71"/>
  <c r="E72"/>
  <c r="F72"/>
  <c r="D72"/>
  <c r="F236"/>
  <c r="E236"/>
  <c r="D200"/>
  <c r="F49"/>
  <c r="E49"/>
  <c r="E50"/>
  <c r="F50"/>
  <c r="D50"/>
  <c r="F38"/>
  <c r="E38"/>
  <c r="D265"/>
  <c r="D255"/>
  <c r="D266" s="1"/>
  <c r="D256"/>
  <c r="D267" s="1"/>
  <c r="D254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E252"/>
  <c r="D252"/>
  <c r="M16" i="2"/>
  <c r="O16" s="1"/>
  <c r="M17"/>
  <c r="O17" s="1"/>
  <c r="O18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F252" i="4" l="1"/>
  <c r="D25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D197"/>
  <c r="D191"/>
  <c r="E191" s="1"/>
  <c r="B183"/>
  <c r="D180"/>
  <c r="F190"/>
  <c r="E190"/>
  <c r="F189"/>
  <c r="E189"/>
  <c r="F188"/>
  <c r="E188"/>
  <c r="F187"/>
  <c r="F186" s="1"/>
  <c r="E187"/>
  <c r="E186" s="1"/>
  <c r="D186"/>
  <c r="F197" l="1"/>
  <c r="E197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B150"/>
  <c r="E158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E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37" l="1"/>
  <c r="E39" s="1"/>
  <c r="D39"/>
  <c r="D31" s="1"/>
  <c r="E237"/>
  <c r="E229" s="1"/>
  <c r="D237"/>
  <c r="D229"/>
  <c r="E175"/>
  <c r="E120"/>
  <c r="F120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230"/>
  <c r="D218"/>
  <c r="F32"/>
  <c r="D130"/>
  <c r="D163"/>
  <c r="F163" s="1"/>
  <c r="F98"/>
  <c r="E32"/>
  <c r="E43"/>
  <c r="F43"/>
  <c r="E87"/>
  <c r="F87"/>
  <c r="E98"/>
  <c r="E109"/>
  <c r="F109"/>
  <c r="D152"/>
  <c r="D108"/>
  <c r="E108" s="1"/>
  <c r="F235"/>
  <c r="D174"/>
  <c r="F169"/>
  <c r="F158"/>
  <c r="D141"/>
  <c r="F147"/>
  <c r="F136"/>
  <c r="D119"/>
  <c r="F48"/>
  <c r="F92"/>
  <c r="D86"/>
  <c r="F114"/>
  <c r="D20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F237" l="1"/>
  <c r="F229" s="1"/>
  <c r="E86"/>
  <c r="D6"/>
  <c r="E130"/>
  <c r="E31"/>
  <c r="E174"/>
  <c r="E141"/>
  <c r="E152"/>
  <c r="F130"/>
  <c r="F152"/>
  <c r="E20"/>
  <c r="E97"/>
  <c r="E163"/>
  <c r="E10"/>
  <c r="F10"/>
  <c r="E21"/>
  <c r="F108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<sst xmlns="http://schemas.openxmlformats.org/spreadsheetml/2006/main" count="2883" uniqueCount="498">
  <si>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</si>
  <si>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</si>
  <si>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</si>
  <si>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</si>
  <si>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</si>
  <si>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</si>
  <si>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</si>
  <si>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</si>
  <si>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</si>
  <si>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</si>
  <si>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</si>
  <si>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</si>
  <si>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</si>
  <si>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</si>
  <si>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</si>
  <si>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</si>
  <si>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</si>
  <si>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</si>
  <si>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</si>
  <si>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</si>
  <si>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</si>
  <si>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</si>
  <si>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</si>
  <si>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</si>
  <si>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</si>
  <si>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</si>
  <si>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</si>
  <si>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</si>
  <si>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</si>
  <si>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</si>
  <si>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</si>
  <si>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</si>
  <si>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</si>
  <si>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</si>
  <si>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</si>
  <si>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</si>
  <si>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</si>
  <si>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</si>
  <si>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</si>
  <si>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</si>
  <si>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</si>
  <si>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</si>
  <si>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</si>
  <si>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</si>
  <si>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</si>
  <si>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</si>
  <si>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</si>
  <si>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</si>
  <si>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</si>
  <si>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</si>
  <si>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</si>
  <si>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</si>
  <si>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</si>
  <si>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</si>
  <si>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</si>
  <si>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</si>
  <si>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</si>
  <si>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</si>
  <si>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</si>
  <si>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</si>
  <si>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</si>
  <si>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</si>
  <si>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</si>
  <si>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</si>
  <si>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</si>
  <si>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</si>
  <si>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</si>
  <si>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</si>
  <si>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</si>
  <si>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</si>
  <si>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</si>
  <si>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</si>
  <si>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</si>
  <si>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</si>
  <si>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</si>
  <si>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</si>
  <si>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</si>
  <si>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</si>
  <si>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</si>
  <si>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</si>
  <si>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</si>
  <si>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</si>
  <si>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</si>
  <si>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</si>
  <si>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</si>
  <si>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</si>
  <si>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</si>
  <si>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</si>
  <si>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</si>
  <si>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</si>
  <si>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</si>
  <si>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</si>
  <si>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</si>
  <si>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</si>
  <si>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</si>
  <si>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</si>
  <si>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</si>
  <si>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</si>
  <si>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</si>
  <si>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</si>
  <si>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</si>
  <si>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</si>
  <si>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</si>
  <si>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</si>
  <si>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</si>
  <si>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</si>
  <si>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</si>
  <si>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</si>
  <si>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</si>
  <si>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</si>
  <si>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</si>
  <si>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</si>
  <si>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</si>
  <si>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</si>
  <si>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</si>
  <si>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</si>
  <si>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</si>
  <si>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</si>
  <si>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</si>
  <si>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</si>
  <si>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</si>
  <si>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</si>
  <si>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</si>
  <si>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</si>
  <si>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</si>
  <si>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</si>
  <si>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</si>
  <si>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</si>
  <si>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</si>
  <si>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</si>
  <si>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</si>
  <si>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</si>
  <si>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</si>
  <si>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</si>
  <si>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</si>
  <si>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</si>
  <si>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</si>
  <si>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</si>
  <si>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</si>
  <si>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</si>
  <si>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</si>
  <si>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</si>
  <si>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</si>
  <si>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</si>
  <si>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</si>
  <si>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</si>
  <si>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</si>
  <si>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</si>
  <si>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</si>
  <si>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</si>
  <si>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</si>
  <si>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</si>
  <si>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</si>
  <si>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</si>
  <si>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</si>
  <si>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</si>
  <si>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</si>
  <si>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</si>
  <si>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</si>
  <si>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</si>
  <si>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</si>
  <si>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</si>
  <si>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</si>
  <si>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</si>
  <si>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</si>
  <si>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</si>
  <si>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</si>
  <si>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</si>
  <si>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</si>
  <si>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</si>
  <si>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</si>
  <si>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</si>
  <si>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</si>
  <si>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</si>
  <si>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</si>
  <si>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</si>
  <si>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</si>
  <si>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</si>
  <si>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</si>
  <si>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</si>
  <si>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</si>
  <si>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</si>
  <si>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</si>
  <si>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</si>
  <si>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</si>
  <si>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</si>
  <si>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</si>
  <si>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</si>
  <si>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</si>
  <si>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</si>
  <si>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</si>
  <si>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</si>
  <si>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</si>
  <si>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</si>
  <si>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</si>
  <si>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</si>
  <si>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</si>
  <si>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</si>
  <si>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</si>
  <si>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</si>
  <si>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</si>
  <si>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</si>
  <si>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</si>
  <si>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</si>
  <si>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</si>
  <si>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</si>
  <si>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</si>
  <si>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</si>
  <si>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</si>
  <si>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</si>
  <si>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</si>
  <si>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</si>
  <si>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</si>
  <si>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</si>
  <si>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</si>
  <si>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</si>
  <si>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</si>
  <si>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</si>
  <si>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</si>
  <si>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</si>
  <si>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</si>
  <si>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</si>
  <si>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</si>
  <si>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</si>
  <si>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</si>
  <si>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</si>
  <si>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</si>
  <si>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</si>
  <si>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</si>
  <si>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</si>
  <si>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</si>
  <si>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</si>
  <si>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</si>
  <si>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</si>
  <si>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</si>
  <si>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</si>
  <si>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</si>
  <si>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</si>
  <si>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</si>
  <si>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</si>
  <si>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</si>
  <si>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</si>
  <si>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</si>
  <si>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</si>
  <si>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</si>
  <si>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</si>
  <si>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</si>
  <si>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</si>
  <si>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</si>
  <si>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</si>
  <si>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</si>
  <si>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</si>
  <si>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</si>
  <si>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</si>
  <si>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</si>
  <si>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</si>
  <si>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</si>
  <si>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</si>
  <si>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</si>
  <si>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</si>
  <si>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</si>
  <si>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</si>
  <si>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</si>
  <si>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</si>
  <si>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</si>
  <si>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</si>
  <si>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</si>
  <si>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</si>
  <si>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</si>
  <si>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</si>
  <si>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</si>
  <si>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</si>
  <si>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</si>
  <si>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</si>
  <si>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</si>
  <si>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</si>
  <si>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</si>
  <si>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</si>
  <si>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</si>
  <si>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</si>
  <si>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</si>
  <si>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</si>
  <si>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</si>
  <si>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</si>
  <si>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</si>
  <si>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</si>
  <si>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</si>
  <si>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</si>
  <si>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</si>
  <si>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</si>
  <si>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</si>
  <si>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</si>
  <si>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</si>
  <si>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</si>
  <si>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</si>
  <si>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</si>
  <si>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</si>
  <si>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</si>
  <si>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</si>
  <si>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</si>
  <si>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</si>
  <si>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</si>
  <si>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</si>
  <si>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</si>
  <si>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</si>
  <si>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</si>
  <si>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</si>
  <si>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</si>
  <si>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</si>
  <si>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</si>
  <si>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</si>
  <si>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</si>
  <si>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</si>
  <si>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</si>
  <si>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</si>
  <si>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</si>
  <si>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</si>
  <si>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</si>
  <si>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</si>
  <si>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</si>
  <si>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</si>
  <si>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</si>
  <si>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</si>
  <si>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</si>
  <si>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</si>
  <si>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</si>
  <si>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</si>
  <si>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</si>
  <si>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</si>
  <si>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</si>
  <si>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</si>
  <si>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</si>
  <si>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</si>
  <si>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</si>
  <si>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</si>
  <si>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</si>
  <si>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</si>
  <si>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</si>
  <si>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</si>
  <si>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</si>
  <si>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</si>
  <si>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</si>
  <si>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</si>
  <si>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</si>
  <si>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</si>
  <si>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</si>
  <si>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</si>
  <si>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</si>
  <si>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</si>
  <si>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</si>
  <si>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</si>
  <si>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</si>
  <si>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</si>
  <si>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</si>
  <si>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</si>
  <si>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</si>
  <si>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</si>
  <si>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</si>
  <si>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</si>
  <si>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</si>
  <si>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</si>
  <si>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</si>
  <si>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</si>
  <si>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</si>
  <si>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</si>
  <si>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</si>
  <si>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</si>
  <si>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</si>
  <si>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</si>
  <si>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</si>
  <si>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</si>
  <si>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</si>
  <si>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</si>
  <si>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</si>
  <si>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</si>
  <si>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</si>
  <si>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</si>
  <si>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</si>
  <si>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</si>
  <si>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</si>
  <si>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</si>
  <si>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</si>
  <si>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</si>
  <si>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</si>
  <si>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</si>
  <si>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</si>
  <si>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</si>
  <si>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</si>
  <si>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</si>
  <si>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</si>
  <si>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</si>
  <si>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</si>
  <si>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</si>
  <si>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</si>
  <si>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</si>
  <si>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</si>
  <si>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</si>
  <si>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</si>
  <si>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</si>
  <si>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</si>
  <si>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</si>
  <si>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</si>
  <si>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</si>
  <si>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</si>
  <si>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</si>
  <si>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</si>
  <si>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</si>
  <si>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</si>
  <si>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</si>
  <si>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</si>
  <si>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</si>
  <si>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</si>
  <si>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</si>
  <si>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</si>
  <si>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</si>
  <si>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</si>
  <si>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</si>
  <si>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</si>
  <si>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</si>
  <si>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</si>
  <si>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</si>
  <si>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</si>
  <si>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</si>
  <si>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</si>
  <si>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</si>
  <si>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</si>
  <si>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</si>
  <si>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</si>
  <si>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</si>
  <si>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</si>
  <si>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</si>
  <si>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</si>
  <si>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</si>
  <si>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</si>
  <si>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</si>
  <si>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</si>
  <si>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</si>
  <si>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</si>
  <si>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</si>
  <si>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</si>
  <si>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</si>
  <si>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</si>
  <si>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</si>
  <si>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</si>
  <si>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</si>
  <si>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</si>
  <si>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</si>
  <si>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</si>
  <si>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</si>
  <si>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</si>
  <si>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</si>
  <si>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</si>
  <si>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</si>
  <si>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</si>
  <si>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</si>
  <si>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</si>
  <si>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</si>
  <si>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</si>
  <si>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</si>
  <si>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</si>
  <si>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</si>
  <si>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Тимаханова Ольга Николаевна</t>
  </si>
  <si>
    <t>гл.бухгалтер</t>
  </si>
  <si>
    <t>Башилова Наталья Алексеевна</t>
  </si>
  <si>
    <t>2021 год 
(1-й год планового периода)</t>
  </si>
  <si>
    <t>2020 год (очередной финансовый год)</t>
  </si>
  <si>
    <t>2022 год 
(2-й год планового периода)</t>
  </si>
  <si>
    <t>государственное бюджетное учреждение "Комплексный центр социального обслуживания населения" Пеновского муниципального округа</t>
  </si>
  <si>
    <t>Новикова Валентина Ивановна</t>
  </si>
  <si>
    <t>на 2021 год и плановый период 2022-2023 годов</t>
  </si>
  <si>
    <t>22879000Р69100400001001</t>
  </si>
  <si>
    <t>«26 »   ноября 2021 г.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</si>
  <si>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</si>
  <si>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</si>
  <si>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</si>
  <si>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</si>
  <si>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</si>
  <si>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</si>
  <si>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</si>
  <si>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</si>
  <si>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</si>
  <si>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</si>
  <si>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</si>
  <si>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</si>
  <si>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</si>
  <si>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</si>
  <si>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</si>
  <si>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</si>
  <si>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</si>
  <si>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</si>
  <si>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</si>
  <si>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</si>
  <si>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</si>
  <si>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</si>
  <si>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</si>
  <si>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2021 год 
(очередной финансовый год)</t>
  </si>
  <si>
    <t>2022 год 
(1-й год планового периода)</t>
  </si>
  <si>
    <t>2023 год
 (2-й год планового периода)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</si>
</sst>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AD29" sqref="AD2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3" t="s">
        <v>0</v>
      </c>
      <c r="B2" s="53" t="s">
        <v>0</v>
      </c>
      <c r="C2" s="53" t="s">
        <v>0</v>
      </c>
      <c r="D2" s="53" t="s">
        <v>0</v>
      </c>
      <c r="E2" s="66" t="s">
        <v>1</v>
      </c>
      <c r="F2" s="66"/>
      <c r="G2" s="66"/>
    </row>
    <row r="3" spans="1:7" ht="18" customHeight="1">
      <c r="A3" s="53" t="s">
        <v>0</v>
      </c>
      <c r="B3" s="53" t="s">
        <v>0</v>
      </c>
      <c r="C3" s="53" t="s">
        <v>0</v>
      </c>
      <c r="D3" s="53" t="s">
        <v>0</v>
      </c>
      <c r="E3" s="67" t="s">
        <v>0</v>
      </c>
      <c r="F3" s="67" t="s">
        <v>0</v>
      </c>
      <c r="G3" s="67" t="s">
        <v>0</v>
      </c>
    </row>
    <row r="4" spans="1:7" ht="18" customHeight="1">
      <c r="A4" s="53" t="s">
        <v>0</v>
      </c>
      <c r="B4" s="53" t="s">
        <v>0</v>
      </c>
      <c r="C4" s="53" t="s">
        <v>0</v>
      </c>
      <c r="D4" s="53" t="s">
        <v>0</v>
      </c>
      <c r="E4" s="67" t="s">
        <v>0</v>
      </c>
      <c r="F4" s="67" t="s">
        <v>0</v>
      </c>
      <c r="G4" s="67" t="s">
        <v>0</v>
      </c>
    </row>
    <row r="5" spans="1:7" ht="77.25" customHeight="1">
      <c r="A5" s="53" t="s">
        <v>0</v>
      </c>
      <c r="B5" s="53" t="s">
        <v>0</v>
      </c>
      <c r="C5" s="53" t="s">
        <v>0</v>
      </c>
      <c r="D5" s="53" t="s">
        <v>0</v>
      </c>
      <c r="E5" s="68" t="s">
        <v>2</v>
      </c>
      <c r="F5" s="68"/>
      <c r="G5" s="68"/>
    </row>
    <row r="6" spans="1:7" ht="15.75" customHeight="1">
      <c r="A6" s="53" t="s">
        <v>0</v>
      </c>
      <c r="B6" s="53" t="s">
        <v>0</v>
      </c>
      <c r="C6" s="53" t="s">
        <v>0</v>
      </c>
      <c r="D6" s="53" t="s">
        <v>0</v>
      </c>
      <c r="E6" s="68" t="s">
        <v>3</v>
      </c>
      <c r="F6" s="68"/>
      <c r="G6" s="68"/>
    </row>
    <row r="7" spans="1:7" ht="35.25" customHeight="1">
      <c r="A7" s="53" t="s">
        <v>0</v>
      </c>
      <c r="B7" s="53" t="s">
        <v>0</v>
      </c>
      <c r="C7" s="53" t="s">
        <v>0</v>
      </c>
      <c r="D7" s="53" t="s">
        <v>0</v>
      </c>
      <c r="E7" s="69" t="s">
        <v>472</v>
      </c>
      <c r="F7" s="70"/>
      <c r="G7" s="70"/>
    </row>
    <row r="8" spans="1:7" ht="30.4" customHeight="1">
      <c r="A8" s="53" t="s">
        <v>0</v>
      </c>
      <c r="B8" s="53" t="s">
        <v>0</v>
      </c>
      <c r="C8" s="53" t="s">
        <v>0</v>
      </c>
      <c r="D8" s="53" t="s">
        <v>0</v>
      </c>
      <c r="E8" s="71" t="s">
        <v>4</v>
      </c>
      <c r="F8" s="71"/>
      <c r="G8" s="71"/>
    </row>
    <row r="9" spans="1:7" ht="31.35" customHeight="1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5" t="s">
        <v>468</v>
      </c>
    </row>
    <row r="10" spans="1:7" ht="12.75" customHeight="1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471</v>
      </c>
    </row>
    <row r="13" spans="1:7" ht="30.2" customHeight="1">
      <c r="A13" s="53" t="s">
        <v>0</v>
      </c>
      <c r="B13" s="53" t="s">
        <v>0</v>
      </c>
      <c r="C13" s="53" t="s">
        <v>0</v>
      </c>
      <c r="D13" s="53" t="s">
        <v>0</v>
      </c>
      <c r="E13" s="70" t="s">
        <v>7</v>
      </c>
      <c r="F13" s="70"/>
      <c r="G13" s="70"/>
    </row>
    <row r="14" spans="1:7" ht="12.75" customHeight="1">
      <c r="A14" s="53" t="s">
        <v>0</v>
      </c>
      <c r="B14" s="53" t="s">
        <v>0</v>
      </c>
      <c r="C14" s="53" t="s">
        <v>0</v>
      </c>
      <c r="D14" s="53" t="s">
        <v>0</v>
      </c>
      <c r="E14" s="71" t="s">
        <v>8</v>
      </c>
      <c r="F14" s="71"/>
      <c r="G14" s="71"/>
    </row>
    <row r="15" spans="1:7" ht="27.2" customHeight="1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4" t="s">
        <v>461</v>
      </c>
    </row>
    <row r="16" spans="1:7" ht="12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471</v>
      </c>
    </row>
    <row r="19" spans="1:7" ht="23.65" customHeight="1">
      <c r="A19" s="53" t="s">
        <v>0</v>
      </c>
      <c r="B19" s="53" t="s">
        <v>0</v>
      </c>
      <c r="C19" s="53" t="s">
        <v>0</v>
      </c>
      <c r="D19" s="53" t="s">
        <v>0</v>
      </c>
      <c r="E19" s="70" t="s">
        <v>462</v>
      </c>
      <c r="F19" s="70"/>
      <c r="G19" s="70"/>
    </row>
    <row r="20" spans="1:7" ht="29.45" customHeight="1">
      <c r="A20" s="53" t="s">
        <v>0</v>
      </c>
      <c r="B20" s="53" t="s">
        <v>0</v>
      </c>
      <c r="C20" s="53" t="s">
        <v>0</v>
      </c>
      <c r="D20" s="53" t="s">
        <v>0</v>
      </c>
      <c r="E20" s="71" t="s">
        <v>10</v>
      </c>
      <c r="F20" s="71"/>
      <c r="G20" s="71"/>
    </row>
    <row r="21" spans="1:7" ht="25.9" customHeight="1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4" t="s">
        <v>463</v>
      </c>
    </row>
    <row r="22" spans="1:7" ht="12.75" customHeight="1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471</v>
      </c>
    </row>
    <row r="25" spans="1:7" ht="18" customHeight="1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>
      <c r="A26" s="67" t="s">
        <v>12</v>
      </c>
      <c r="B26" s="67"/>
      <c r="C26" s="67"/>
      <c r="D26" s="67"/>
      <c r="E26" s="67"/>
      <c r="F26" s="67"/>
      <c r="G26" s="67"/>
    </row>
    <row r="27" spans="1:7" ht="12.75" customHeight="1">
      <c r="A27" s="69" t="s">
        <v>467</v>
      </c>
      <c r="B27" s="70"/>
      <c r="C27" s="70"/>
      <c r="D27" s="70"/>
      <c r="E27" s="70"/>
      <c r="F27" s="70"/>
      <c r="G27" s="70"/>
    </row>
    <row r="28" spans="1:7" ht="12.75" customHeight="1">
      <c r="A28" s="72" t="s">
        <v>13</v>
      </c>
      <c r="B28" s="72"/>
      <c r="C28" s="72"/>
      <c r="D28" s="72"/>
      <c r="E28" s="72"/>
      <c r="F28" s="72"/>
      <c r="G28" s="72"/>
    </row>
    <row r="29" spans="1:7" ht="18" customHeight="1">
      <c r="A29" s="73" t="s">
        <v>469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opLeftCell="A20" zoomScale="75" zoomScaleNormal="75" workbookViewId="0">
      <selection activeCell="L22" sqref="L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50000000000003" customHeight="1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>
      <c r="A4" s="74" t="s">
        <v>173</v>
      </c>
      <c r="B4" s="74" t="s">
        <v>174</v>
      </c>
      <c r="C4" s="74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>
      <c r="A5" s="79"/>
      <c r="B5" s="79"/>
      <c r="C5" s="79"/>
      <c r="D5" s="74" t="s">
        <v>21</v>
      </c>
      <c r="E5" s="74" t="s">
        <v>22</v>
      </c>
      <c r="F5" s="74" t="s">
        <v>23</v>
      </c>
      <c r="G5" s="74" t="s">
        <v>24</v>
      </c>
      <c r="H5" s="74" t="s">
        <v>25</v>
      </c>
      <c r="I5" s="83"/>
      <c r="J5" s="83"/>
      <c r="K5" s="76" t="s">
        <v>465</v>
      </c>
      <c r="L5" s="76"/>
      <c r="M5" s="76" t="s">
        <v>464</v>
      </c>
      <c r="N5" s="76"/>
      <c r="O5" s="76" t="s">
        <v>466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>
      <c r="A6" s="75"/>
      <c r="B6" s="75"/>
      <c r="C6" s="75"/>
      <c r="D6" s="75"/>
      <c r="E6" s="75"/>
      <c r="F6" s="75"/>
      <c r="G6" s="75"/>
      <c r="H6" s="75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7" t="s">
        <v>473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7" t="s">
        <v>474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45</v>
      </c>
      <c r="M9" s="5" t="s">
        <v>0</v>
      </c>
      <c r="N9" s="5">
        <f>L9</f>
        <v>45</v>
      </c>
      <c r="O9" s="5" t="s">
        <v>0</v>
      </c>
      <c r="P9" s="5">
        <f>N9</f>
        <v>45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7" t="s">
        <v>475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25</v>
      </c>
      <c r="M10" s="5" t="s">
        <v>0</v>
      </c>
      <c r="N10" s="5">
        <f t="shared" ref="N10:N14" si="0">L10</f>
        <v>25</v>
      </c>
      <c r="O10" s="5" t="s">
        <v>0</v>
      </c>
      <c r="P10" s="5">
        <f t="shared" ref="P10:P13" si="1">N10</f>
        <v>25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7" t="s">
        <v>476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45</v>
      </c>
      <c r="M11" s="5" t="s">
        <v>0</v>
      </c>
      <c r="N11" s="5">
        <f t="shared" si="0"/>
        <v>45</v>
      </c>
      <c r="O11" s="5" t="s">
        <v>0</v>
      </c>
      <c r="P11" s="5">
        <f t="shared" si="1"/>
        <v>45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7" t="s">
        <v>477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7" t="s">
        <v>478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45</v>
      </c>
      <c r="M13" s="5" t="s">
        <v>0</v>
      </c>
      <c r="N13" s="5">
        <f t="shared" si="0"/>
        <v>45</v>
      </c>
      <c r="O13" s="5" t="s">
        <v>0</v>
      </c>
      <c r="P13" s="5">
        <f t="shared" si="1"/>
        <v>45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7" t="s">
        <v>479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7" t="s">
        <v>480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1225</v>
      </c>
      <c r="L15" s="5" t="s">
        <v>0</v>
      </c>
      <c r="M15" s="5">
        <f>K15</f>
        <v>1225</v>
      </c>
      <c r="N15" s="5" t="s">
        <v>0</v>
      </c>
      <c r="O15" s="5">
        <f>M15</f>
        <v>1225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7" t="s">
        <v>481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>
      <c r="A17" s="57" t="s">
        <v>482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0</v>
      </c>
      <c r="L17" s="5" t="s">
        <v>0</v>
      </c>
      <c r="M17" s="5">
        <f t="shared" si="2"/>
        <v>0</v>
      </c>
      <c r="N17" s="5" t="s">
        <v>0</v>
      </c>
      <c r="O17" s="5">
        <f t="shared" si="3"/>
        <v>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>
      <c r="A18" s="57" t="s">
        <v>483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>
      <c r="A19" s="57" t="s">
        <v>484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f t="shared" si="2"/>
        <v>0</v>
      </c>
      <c r="N19" s="5" t="s">
        <v>0</v>
      </c>
      <c r="O19" s="5">
        <f t="shared" si="3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>
      <c r="A20" s="57" t="s">
        <v>485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0</v>
      </c>
      <c r="L20" s="5" t="s">
        <v>0</v>
      </c>
      <c r="M20" s="5">
        <f t="shared" si="2"/>
        <v>0</v>
      </c>
      <c r="N20" s="5" t="s">
        <v>0</v>
      </c>
      <c r="O20" s="5">
        <f t="shared" si="3"/>
        <v>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>
      <c r="A21" s="58" t="s">
        <v>486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15</v>
      </c>
      <c r="L21" s="5" t="s">
        <v>0</v>
      </c>
      <c r="M21" s="5">
        <f t="shared" si="2"/>
        <v>15</v>
      </c>
      <c r="N21" s="5" t="s">
        <v>0</v>
      </c>
      <c r="O21" s="5">
        <f t="shared" si="3"/>
        <v>15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>
      <c r="A22" s="58" t="s">
        <v>487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5</v>
      </c>
      <c r="L22" s="5" t="s">
        <v>0</v>
      </c>
      <c r="M22" s="5">
        <f t="shared" si="2"/>
        <v>5</v>
      </c>
      <c r="N22" s="5" t="s">
        <v>0</v>
      </c>
      <c r="O22" s="5">
        <f t="shared" si="3"/>
        <v>5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>
      <c r="A23" s="58" t="s">
        <v>488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15</v>
      </c>
      <c r="L23" s="5" t="s">
        <v>0</v>
      </c>
      <c r="M23" s="5">
        <f t="shared" si="2"/>
        <v>15</v>
      </c>
      <c r="N23" s="5" t="s">
        <v>0</v>
      </c>
      <c r="O23" s="5">
        <f t="shared" si="3"/>
        <v>15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>
      <c r="A24" s="58" t="s">
        <v>489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>
      <c r="A25" s="58" t="s">
        <v>490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15</v>
      </c>
      <c r="L25" s="5" t="s">
        <v>0</v>
      </c>
      <c r="M25" s="5">
        <f t="shared" si="2"/>
        <v>15</v>
      </c>
      <c r="N25" s="5" t="s">
        <v>0</v>
      </c>
      <c r="O25" s="5">
        <f t="shared" si="3"/>
        <v>15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>
      <c r="A26" s="58" t="s">
        <v>491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>
      <c r="A28" s="12" t="s">
        <v>470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65</v>
      </c>
      <c r="M28" s="5">
        <f t="shared" si="2"/>
        <v>0</v>
      </c>
      <c r="N28" s="5">
        <v>65</v>
      </c>
      <c r="O28" s="5">
        <f t="shared" si="3"/>
        <v>0</v>
      </c>
      <c r="P28" s="5">
        <v>65</v>
      </c>
      <c r="Q28" s="22" t="s">
        <v>282</v>
      </c>
      <c r="R28" s="28">
        <v>41967</v>
      </c>
      <c r="S28" s="6" t="s">
        <v>281</v>
      </c>
    </row>
    <row r="29" spans="1:19" ht="409.5" customHeight="1">
      <c r="A29" s="57" t="s">
        <v>492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>
      <c r="A30" s="59" t="s">
        <v>493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>
      <c r="A31" s="60" t="s">
        <v>494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H98" sqref="H98"/>
    </sheetView>
  </sheetViews>
  <sheetFormatPr defaultRowHeight="12.75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1" t="s">
        <v>0</v>
      </c>
    </row>
    <row r="2" spans="1:13" ht="31.1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>
      <c r="A3" s="84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>
      <c r="A4" s="85" t="s">
        <v>0</v>
      </c>
      <c r="B4" s="76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495</v>
      </c>
      <c r="K4" s="56" t="s">
        <v>496</v>
      </c>
      <c r="L4" s="56" t="s">
        <v>497</v>
      </c>
      <c r="M4" s="76" t="s">
        <v>0</v>
      </c>
    </row>
    <row r="5" spans="1:13" ht="160.5" customHeight="1">
      <c r="A5" s="62" t="s">
        <v>473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2" t="s">
        <v>473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2" t="s">
        <v>473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2" t="s">
        <v>473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2" t="s">
        <v>473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2" t="s">
        <v>473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2" t="s">
        <v>474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2" t="s">
        <v>474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2" t="s">
        <v>474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2" t="s">
        <v>474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2" t="s">
        <v>474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2" t="s">
        <v>475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2" t="s">
        <v>475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2" t="s">
        <v>475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2" t="s">
        <v>475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2" t="s">
        <v>475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2" t="s">
        <v>476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2" t="s">
        <v>476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2" t="s">
        <v>476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2" t="s">
        <v>476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2" t="s">
        <v>476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2" t="s">
        <v>480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2" t="s">
        <v>480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2" t="s">
        <v>480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2" t="s">
        <v>480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2" t="s">
        <v>480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2" t="s">
        <v>485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2" t="s">
        <v>485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2" t="s">
        <v>485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2" t="s">
        <v>485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2" t="s">
        <v>485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2" t="s">
        <v>484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2" t="s">
        <v>484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2" t="s">
        <v>484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2" t="s">
        <v>484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2" t="s">
        <v>484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2" t="s">
        <v>483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2" t="s">
        <v>483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2" t="s">
        <v>483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2" t="s">
        <v>483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2" t="s">
        <v>483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2" t="s">
        <v>482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2" t="s">
        <v>482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2" t="s">
        <v>482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2" t="s">
        <v>482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2" t="s">
        <v>482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2" t="s">
        <v>481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2" t="s">
        <v>481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2" t="s">
        <v>481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2" t="s">
        <v>481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2" t="s">
        <v>481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3" t="s">
        <v>486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3" t="s">
        <v>486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3" t="s">
        <v>486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3" t="s">
        <v>486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3" t="s">
        <v>486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3" t="s">
        <v>487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3" t="s">
        <v>487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3" t="s">
        <v>487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3" t="s">
        <v>487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3" t="s">
        <v>487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3" t="s">
        <v>488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3" t="s">
        <v>488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3" t="s">
        <v>488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3" t="s">
        <v>488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3" t="s">
        <v>488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2" t="s">
        <v>492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2" t="s">
        <v>492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2" t="s">
        <v>492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2" t="s">
        <v>492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2" t="s">
        <v>492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3" t="s">
        <v>494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3" t="s">
        <v>494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3" t="s">
        <v>494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3" t="s">
        <v>494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3" t="s">
        <v>494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2" t="s">
        <v>493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2" t="s">
        <v>493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2" t="s">
        <v>493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2" t="s">
        <v>493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2" t="s">
        <v>493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4" t="s">
        <v>470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4" t="s">
        <v>470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4" t="s">
        <v>470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4" t="s">
        <v>470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2" t="s">
        <v>478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2" t="s">
        <v>478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2" t="s">
        <v>478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2" t="s">
        <v>478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2" t="s">
        <v>478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2" t="s">
        <v>479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2" t="s">
        <v>479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2" t="s">
        <v>479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2" t="s">
        <v>479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2" t="s">
        <v>479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2" t="s">
        <v>477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2" t="s">
        <v>477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2" t="s">
        <v>477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2" t="s">
        <v>477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2" t="s">
        <v>477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3" t="s">
        <v>490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3" t="s">
        <v>490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3" t="s">
        <v>490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3" t="s">
        <v>490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3" t="s">
        <v>490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3" t="s">
        <v>489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3" t="s">
        <v>489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3" t="s">
        <v>489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3" t="s">
        <v>489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3" t="s">
        <v>489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3" t="s">
        <v>491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3" t="s">
        <v>491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3" t="s">
        <v>491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3" t="s">
        <v>491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3" t="s">
        <v>491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topLeftCell="A258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86" t="s">
        <v>78</v>
      </c>
      <c r="B2" s="86"/>
      <c r="C2" s="86"/>
      <c r="D2" s="86"/>
      <c r="E2" s="86"/>
      <c r="F2" s="86"/>
      <c r="G2" s="86"/>
    </row>
    <row r="3" spans="1:7" ht="29.85" customHeight="1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7206999.79</v>
      </c>
      <c r="E6" s="11">
        <f t="shared" ref="E6:F6" si="0">E9+E20+E31+E42+E86+E97+E108+E119+E130+E141+E152+E163+E174+E218+E229+E240+E185+E196+E207+E53+E64+E75+E262+E251</f>
        <v>7206999.79</v>
      </c>
      <c r="F6" s="11">
        <f t="shared" si="0"/>
        <v>7206999.79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0</v>
      </c>
      <c r="E9" s="11">
        <f>D9</f>
        <v>0</v>
      </c>
      <c r="F9" s="11">
        <f>D9</f>
        <v>0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211074.97</v>
      </c>
      <c r="E11" s="11">
        <f>D11</f>
        <v>211074.97</v>
      </c>
      <c r="F11" s="11">
        <f>D11</f>
        <v>211074.97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0</v>
      </c>
      <c r="E12" s="16">
        <f>D12</f>
        <v>0</v>
      </c>
      <c r="F12" s="16">
        <f>D12</f>
        <v>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0</v>
      </c>
      <c r="E14" s="16">
        <f t="shared" si="2"/>
        <v>0</v>
      </c>
      <c r="F14" s="16">
        <f t="shared" si="3"/>
        <v>0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0</v>
      </c>
      <c r="E15" s="11">
        <f>D15</f>
        <v>0</v>
      </c>
      <c r="F15" s="11">
        <f>D15</f>
        <v>0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0</v>
      </c>
      <c r="E16" s="11">
        <f>D16</f>
        <v>0</v>
      </c>
      <c r="F16" s="11">
        <f>E16</f>
        <v>0</v>
      </c>
      <c r="G16" s="39" t="s">
        <v>0</v>
      </c>
    </row>
    <row r="17" spans="1:7" ht="28.9" customHeight="1">
      <c r="A17" s="38" t="s">
        <v>109</v>
      </c>
      <c r="B17" s="19" t="s">
        <v>110</v>
      </c>
      <c r="C17" s="18" t="s">
        <v>56</v>
      </c>
      <c r="D17" s="11">
        <f>Part1_1!L8</f>
        <v>0</v>
      </c>
      <c r="E17" s="11">
        <f>D17</f>
        <v>0</v>
      </c>
      <c r="F17" s="11">
        <f>D17</f>
        <v>0</v>
      </c>
      <c r="G17" s="39" t="s">
        <v>0</v>
      </c>
    </row>
    <row r="18" spans="1:7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7" ht="43.35" customHeight="1">
      <c r="A20" s="48" t="s">
        <v>111</v>
      </c>
      <c r="B20" s="19" t="s">
        <v>91</v>
      </c>
      <c r="C20" s="18" t="s">
        <v>87</v>
      </c>
      <c r="D20" s="11">
        <f>D21*D26-D27*D28</f>
        <v>1033207.1199999999</v>
      </c>
      <c r="E20" s="11">
        <f>D20</f>
        <v>1033207.1199999999</v>
      </c>
      <c r="F20" s="11">
        <f>D20</f>
        <v>1033207.1199999999</v>
      </c>
      <c r="G20" s="45" t="s">
        <v>112</v>
      </c>
    </row>
    <row r="21" spans="1:7" ht="43.3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23887.03</v>
      </c>
      <c r="E21" s="11">
        <f t="shared" ref="E21" si="4">ROUND((E22*(E23/100*E24/100*E25/100)),2)</f>
        <v>23887.03</v>
      </c>
      <c r="F21" s="11">
        <f t="shared" ref="F21" si="5">ROUND((F22*(F23/100*F24/100*F25/100)),2)</f>
        <v>23887.03</v>
      </c>
      <c r="G21" s="45" t="s">
        <v>113</v>
      </c>
    </row>
    <row r="22" spans="1:7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7" ht="12.75" customHeight="1">
      <c r="A24" s="48" t="s">
        <v>325</v>
      </c>
      <c r="B24" s="19" t="s">
        <v>102</v>
      </c>
      <c r="C24" s="18" t="s">
        <v>100</v>
      </c>
      <c r="D24" s="15">
        <v>82.9825598157</v>
      </c>
      <c r="E24" s="11">
        <f t="shared" si="6"/>
        <v>82.9825598157</v>
      </c>
      <c r="F24" s="11">
        <f t="shared" si="7"/>
        <v>82.9825598157</v>
      </c>
      <c r="G24" s="39" t="s">
        <v>0</v>
      </c>
    </row>
    <row r="25" spans="1:7" ht="12.75" customHeight="1">
      <c r="A25" s="48" t="s">
        <v>326</v>
      </c>
      <c r="B25" s="19" t="s">
        <v>104</v>
      </c>
      <c r="C25" s="18" t="s">
        <v>100</v>
      </c>
      <c r="D25" s="44">
        <v>121.9970338432</v>
      </c>
      <c r="E25" s="11">
        <f t="shared" si="6"/>
        <v>121.9970338432</v>
      </c>
      <c r="F25" s="11">
        <f t="shared" si="7"/>
        <v>121.9970338432</v>
      </c>
      <c r="G25" s="39" t="s">
        <v>0</v>
      </c>
    </row>
    <row r="26" spans="1:7" ht="28.9" customHeight="1">
      <c r="A26" s="48" t="s">
        <v>327</v>
      </c>
      <c r="B26" s="19" t="s">
        <v>106</v>
      </c>
      <c r="C26" s="18" t="s">
        <v>56</v>
      </c>
      <c r="D26" s="11">
        <f>Part1_1!L9</f>
        <v>45</v>
      </c>
      <c r="E26" s="11">
        <f t="shared" si="6"/>
        <v>45</v>
      </c>
      <c r="F26" s="11">
        <f t="shared" si="7"/>
        <v>45</v>
      </c>
      <c r="G26" s="39" t="s">
        <v>0</v>
      </c>
    </row>
    <row r="27" spans="1:7" ht="28.9" customHeight="1">
      <c r="A27" s="48" t="s">
        <v>328</v>
      </c>
      <c r="B27" s="19" t="s">
        <v>108</v>
      </c>
      <c r="C27" s="18" t="s">
        <v>87</v>
      </c>
      <c r="D27" s="11">
        <v>926.87177777777799</v>
      </c>
      <c r="E27" s="11">
        <f>D27</f>
        <v>926.87177777777799</v>
      </c>
      <c r="F27" s="11">
        <f>D27</f>
        <v>926.87177777777799</v>
      </c>
      <c r="G27" s="39" t="s">
        <v>0</v>
      </c>
    </row>
    <row r="28" spans="1:7" ht="28.9" customHeight="1">
      <c r="A28" s="48" t="s">
        <v>329</v>
      </c>
      <c r="B28" s="19" t="s">
        <v>110</v>
      </c>
      <c r="C28" s="18" t="s">
        <v>56</v>
      </c>
      <c r="D28" s="11">
        <f>Part1_1!L9</f>
        <v>45</v>
      </c>
      <c r="E28" s="11">
        <f>D28</f>
        <v>45</v>
      </c>
      <c r="F28" s="11">
        <f>D28</f>
        <v>45</v>
      </c>
      <c r="G28" s="39" t="s">
        <v>0</v>
      </c>
    </row>
    <row r="29" spans="1:7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3.35" customHeight="1">
      <c r="A31" s="48" t="s">
        <v>114</v>
      </c>
      <c r="B31" s="19" t="s">
        <v>91</v>
      </c>
      <c r="C31" s="18" t="s">
        <v>87</v>
      </c>
      <c r="D31" s="11">
        <f>D32*D37-D38*D39</f>
        <v>1006848.75</v>
      </c>
      <c r="E31" s="11">
        <f>D31</f>
        <v>1006848.75</v>
      </c>
      <c r="F31" s="11">
        <f>D31</f>
        <v>1006848.75</v>
      </c>
      <c r="G31" s="45" t="s">
        <v>115</v>
      </c>
    </row>
    <row r="32" spans="1:7" ht="43.3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41731.29</v>
      </c>
      <c r="E32" s="11">
        <f t="shared" ref="E32" si="8">ROUND((E33*(E34/100*E35/100*E36/100)),2)</f>
        <v>41731.29</v>
      </c>
      <c r="F32" s="11">
        <f t="shared" ref="F32" si="9">ROUND((F33*(F34/100*F35/100*F36/100)),2)</f>
        <v>41731.29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164.6214533054</v>
      </c>
      <c r="E35" s="11">
        <f t="shared" si="10"/>
        <v>164.6214533054</v>
      </c>
      <c r="F35" s="11">
        <f t="shared" si="11"/>
        <v>164.6214533054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111.7945451017</v>
      </c>
      <c r="E36" s="11">
        <f t="shared" si="10"/>
        <v>111.7945451017</v>
      </c>
      <c r="F36" s="11">
        <f t="shared" si="11"/>
        <v>111.7945451017</v>
      </c>
      <c r="G36" s="39" t="s">
        <v>0</v>
      </c>
    </row>
    <row r="37" spans="1:7" ht="28.9" customHeight="1">
      <c r="A37" s="48" t="s">
        <v>337</v>
      </c>
      <c r="B37" s="19" t="s">
        <v>106</v>
      </c>
      <c r="C37" s="18" t="s">
        <v>56</v>
      </c>
      <c r="D37" s="11">
        <f>Part1_1!L10</f>
        <v>25</v>
      </c>
      <c r="E37" s="11">
        <f t="shared" si="10"/>
        <v>25</v>
      </c>
      <c r="F37" s="11">
        <f t="shared" si="11"/>
        <v>25</v>
      </c>
      <c r="G37" s="39" t="s">
        <v>0</v>
      </c>
    </row>
    <row r="38" spans="1:7" ht="28.9" customHeight="1">
      <c r="A38" s="48" t="s">
        <v>338</v>
      </c>
      <c r="B38" s="19" t="s">
        <v>108</v>
      </c>
      <c r="C38" s="18" t="s">
        <v>87</v>
      </c>
      <c r="D38" s="11">
        <v>1457.34</v>
      </c>
      <c r="E38" s="11">
        <f>D38</f>
        <v>1457.34</v>
      </c>
      <c r="F38" s="11">
        <f>D38</f>
        <v>1457.34</v>
      </c>
      <c r="G38" s="39" t="s">
        <v>0</v>
      </c>
    </row>
    <row r="39" spans="1:7" ht="28.9" customHeight="1">
      <c r="A39" s="48" t="s">
        <v>339</v>
      </c>
      <c r="B39" s="19" t="s">
        <v>110</v>
      </c>
      <c r="C39" s="18" t="s">
        <v>56</v>
      </c>
      <c r="D39" s="11">
        <f>D37</f>
        <v>25</v>
      </c>
      <c r="E39" s="11">
        <f t="shared" ref="E39:F39" si="12">E37</f>
        <v>25</v>
      </c>
      <c r="F39" s="11">
        <f t="shared" si="12"/>
        <v>25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8" t="s">
        <v>117</v>
      </c>
      <c r="B42" s="19" t="s">
        <v>91</v>
      </c>
      <c r="C42" s="18" t="s">
        <v>87</v>
      </c>
      <c r="D42" s="11">
        <f>D43*D48-D49*D50</f>
        <v>902520.21</v>
      </c>
      <c r="E42" s="11">
        <f>D42</f>
        <v>902520.21</v>
      </c>
      <c r="F42" s="11">
        <f>D42</f>
        <v>902520.21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20865.64</v>
      </c>
      <c r="E43" s="11">
        <f t="shared" ref="E43" si="13">ROUND((E44*(E45/100*E46/100*E47/100)),2)</f>
        <v>20865.64</v>
      </c>
      <c r="F43" s="11">
        <f t="shared" ref="F43" si="14">ROUND((F44*(F45/100*F46/100*F47/100)),2)</f>
        <v>20865.64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86.311746965500006</v>
      </c>
      <c r="E46" s="11">
        <f t="shared" si="15"/>
        <v>86.311746965500006</v>
      </c>
      <c r="F46" s="11">
        <f t="shared" si="16"/>
        <v>86.311746965500006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112.6792669094</v>
      </c>
      <c r="E47" s="11">
        <f t="shared" si="15"/>
        <v>112.6792669094</v>
      </c>
      <c r="F47" s="11">
        <f t="shared" si="16"/>
        <v>112.6792669094</v>
      </c>
      <c r="G47" s="39" t="s">
        <v>0</v>
      </c>
    </row>
    <row r="48" spans="1:7" ht="28.9" customHeight="1">
      <c r="A48" s="48" t="s">
        <v>347</v>
      </c>
      <c r="B48" s="19" t="s">
        <v>106</v>
      </c>
      <c r="C48" s="18" t="s">
        <v>56</v>
      </c>
      <c r="D48" s="11">
        <f>Part1_1!L11</f>
        <v>45</v>
      </c>
      <c r="E48" s="11">
        <f t="shared" si="15"/>
        <v>45</v>
      </c>
      <c r="F48" s="11">
        <f t="shared" si="16"/>
        <v>45</v>
      </c>
      <c r="G48" s="39" t="s">
        <v>0</v>
      </c>
    </row>
    <row r="49" spans="1:7" ht="28.9" customHeight="1">
      <c r="A49" s="48" t="s">
        <v>348</v>
      </c>
      <c r="B49" s="19" t="s">
        <v>108</v>
      </c>
      <c r="C49" s="18" t="s">
        <v>87</v>
      </c>
      <c r="D49" s="11">
        <v>809.63533333333328</v>
      </c>
      <c r="E49" s="11">
        <f>D49</f>
        <v>809.63533333333328</v>
      </c>
      <c r="F49" s="11">
        <f>D49</f>
        <v>809.63533333333328</v>
      </c>
      <c r="G49" s="39" t="s">
        <v>0</v>
      </c>
    </row>
    <row r="50" spans="1:7" ht="28.9" customHeight="1">
      <c r="A50" s="48" t="s">
        <v>349</v>
      </c>
      <c r="B50" s="19" t="s">
        <v>110</v>
      </c>
      <c r="C50" s="18" t="s">
        <v>56</v>
      </c>
      <c r="D50" s="11">
        <f>D48</f>
        <v>45</v>
      </c>
      <c r="E50" s="11">
        <f t="shared" ref="E50:F50" si="17">E48</f>
        <v>45</v>
      </c>
      <c r="F50" s="11">
        <f t="shared" si="17"/>
        <v>45</v>
      </c>
      <c r="G50" s="39" t="s">
        <v>0</v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8" t="s">
        <v>123</v>
      </c>
      <c r="B64" s="37" t="s">
        <v>91</v>
      </c>
      <c r="C64" s="36" t="s">
        <v>87</v>
      </c>
      <c r="D64" s="11">
        <f>D65*D70-D71*D72</f>
        <v>902520.21</v>
      </c>
      <c r="E64" s="11">
        <f>D64</f>
        <v>902520.21</v>
      </c>
      <c r="F64" s="11">
        <f>D64</f>
        <v>902520.21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20865.64</v>
      </c>
      <c r="E65" s="11">
        <f t="shared" ref="E65:F65" si="21">ROUND((E66*(E67/100*E68/100*E69/100)),2)</f>
        <v>20865.64</v>
      </c>
      <c r="F65" s="11">
        <f t="shared" si="21"/>
        <v>20865.64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89.797766340199999</v>
      </c>
      <c r="E68" s="11">
        <f t="shared" si="22"/>
        <v>89.797766340199999</v>
      </c>
      <c r="F68" s="11">
        <f t="shared" si="23"/>
        <v>89.797766340199999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110.00192799200001</v>
      </c>
      <c r="E69" s="11">
        <f t="shared" si="22"/>
        <v>110.00192799200001</v>
      </c>
      <c r="F69" s="11">
        <f t="shared" si="23"/>
        <v>110.00192799200001</v>
      </c>
      <c r="G69" s="39" t="s">
        <v>0</v>
      </c>
    </row>
    <row r="70" spans="1:7" ht="28.9" customHeight="1">
      <c r="A70" s="48" t="s">
        <v>367</v>
      </c>
      <c r="B70" s="37" t="s">
        <v>106</v>
      </c>
      <c r="C70" s="36" t="s">
        <v>56</v>
      </c>
      <c r="D70" s="11">
        <f>Part1_1!L13</f>
        <v>45</v>
      </c>
      <c r="E70" s="11">
        <f t="shared" si="22"/>
        <v>45</v>
      </c>
      <c r="F70" s="11">
        <f t="shared" si="23"/>
        <v>45</v>
      </c>
      <c r="G70" s="39" t="s">
        <v>0</v>
      </c>
    </row>
    <row r="71" spans="1:7" ht="28.9" customHeight="1">
      <c r="A71" s="48" t="s">
        <v>368</v>
      </c>
      <c r="B71" s="37" t="s">
        <v>108</v>
      </c>
      <c r="C71" s="36" t="s">
        <v>87</v>
      </c>
      <c r="D71" s="11">
        <v>809.63533333333328</v>
      </c>
      <c r="E71" s="11">
        <f>D71</f>
        <v>809.63533333333328</v>
      </c>
      <c r="F71" s="11">
        <f>D71</f>
        <v>809.63533333333328</v>
      </c>
      <c r="G71" s="39" t="s">
        <v>0</v>
      </c>
    </row>
    <row r="72" spans="1:7" ht="28.9" customHeight="1">
      <c r="A72" s="48" t="s">
        <v>369</v>
      </c>
      <c r="B72" s="37" t="s">
        <v>110</v>
      </c>
      <c r="C72" s="36" t="s">
        <v>56</v>
      </c>
      <c r="D72" s="11">
        <f>D70</f>
        <v>45</v>
      </c>
      <c r="E72" s="11">
        <f t="shared" ref="E72:F72" si="24">E70</f>
        <v>45</v>
      </c>
      <c r="F72" s="11">
        <f t="shared" si="24"/>
        <v>45</v>
      </c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6"/>
        <v>0</v>
      </c>
      <c r="F79" s="11">
        <f t="shared" si="27"/>
        <v>0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6"/>
        <v>0</v>
      </c>
      <c r="F80" s="11">
        <f t="shared" si="27"/>
        <v>0</v>
      </c>
      <c r="G80" s="39" t="s">
        <v>0</v>
      </c>
    </row>
    <row r="81" spans="1:7" ht="28.9" customHeight="1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39" t="s">
        <v>0</v>
      </c>
    </row>
    <row r="82" spans="1:7" ht="28.9" customHeight="1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7" ht="28.9" customHeight="1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7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7" ht="43.35" customHeight="1">
      <c r="A86" s="48" t="s">
        <v>129</v>
      </c>
      <c r="B86" s="19" t="s">
        <v>91</v>
      </c>
      <c r="C86" s="18" t="s">
        <v>87</v>
      </c>
      <c r="D86" s="11">
        <f>D87*D92</f>
        <v>1553753.2499999998</v>
      </c>
      <c r="E86" s="11">
        <f>D86</f>
        <v>1553753.2499999998</v>
      </c>
      <c r="F86" s="11">
        <f>D86</f>
        <v>1553753.2499999998</v>
      </c>
      <c r="G86" s="45" t="s">
        <v>130</v>
      </c>
    </row>
    <row r="87" spans="1:7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1268.3699999999999</v>
      </c>
      <c r="E87" s="11">
        <f t="shared" ref="E87" si="28">ROUND((E88*(E89/100*E90/100*E91/100)),2)</f>
        <v>1268.3699999999999</v>
      </c>
      <c r="F87" s="11">
        <f t="shared" ref="F87" si="29">ROUND((F88*(F89/100*F90/100*F91/100)),2)</f>
        <v>1268.3699999999999</v>
      </c>
      <c r="G87" s="45" t="s">
        <v>131</v>
      </c>
    </row>
    <row r="88" spans="1:7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39" t="s">
        <v>0</v>
      </c>
    </row>
    <row r="90" spans="1:7" ht="12.75" customHeight="1">
      <c r="A90" s="48" t="s">
        <v>318</v>
      </c>
      <c r="B90" s="19" t="s">
        <v>102</v>
      </c>
      <c r="C90" s="18" t="s">
        <v>100</v>
      </c>
      <c r="D90" s="15">
        <v>155.14516033659999</v>
      </c>
      <c r="E90" s="11">
        <f t="shared" si="30"/>
        <v>155.14516033659999</v>
      </c>
      <c r="F90" s="11">
        <f t="shared" si="31"/>
        <v>155.14516033659999</v>
      </c>
      <c r="G90" s="39" t="s">
        <v>0</v>
      </c>
    </row>
    <row r="91" spans="1:7" ht="12.75" customHeight="1">
      <c r="A91" s="48" t="s">
        <v>319</v>
      </c>
      <c r="B91" s="19" t="s">
        <v>104</v>
      </c>
      <c r="C91" s="18" t="s">
        <v>100</v>
      </c>
      <c r="D91" s="15">
        <v>113.39883858499999</v>
      </c>
      <c r="E91" s="11">
        <f t="shared" si="30"/>
        <v>113.39883858499999</v>
      </c>
      <c r="F91" s="11">
        <f t="shared" si="31"/>
        <v>113.39883858499999</v>
      </c>
      <c r="G91" s="39" t="s">
        <v>0</v>
      </c>
    </row>
    <row r="92" spans="1:7" ht="28.9" customHeight="1">
      <c r="A92" s="48" t="s">
        <v>320</v>
      </c>
      <c r="B92" s="19" t="s">
        <v>106</v>
      </c>
      <c r="C92" s="18" t="s">
        <v>56</v>
      </c>
      <c r="D92" s="11">
        <f>Part1_1!K15</f>
        <v>1225</v>
      </c>
      <c r="E92" s="11">
        <f t="shared" si="30"/>
        <v>1225</v>
      </c>
      <c r="F92" s="11">
        <f t="shared" si="31"/>
        <v>1225</v>
      </c>
      <c r="G92" s="39" t="s">
        <v>0</v>
      </c>
    </row>
    <row r="93" spans="1:7" ht="28.9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9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1268.3699999999999</v>
      </c>
      <c r="E98" s="11">
        <f t="shared" ref="E98" si="32">ROUND((E99*(E100/100*E101/100*E102/100)),2)</f>
        <v>1268.3699999999999</v>
      </c>
      <c r="F98" s="11">
        <f t="shared" ref="F98" si="33">ROUND((F99*(F100/100*F101/100*F102/100)),2)</f>
        <v>1268.3699999999999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 t="shared" ref="D101:D102" si="36">D90</f>
        <v>155.14516033659999</v>
      </c>
      <c r="E101" s="11">
        <f t="shared" si="34"/>
        <v>155.14516033659999</v>
      </c>
      <c r="F101" s="11">
        <f t="shared" si="35"/>
        <v>155.14516033659999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 t="shared" si="36"/>
        <v>113.39883858499999</v>
      </c>
      <c r="E102" s="11">
        <f t="shared" si="34"/>
        <v>113.39883858499999</v>
      </c>
      <c r="F102" s="11">
        <f t="shared" si="35"/>
        <v>113.39883858499999</v>
      </c>
      <c r="G102" s="39" t="s">
        <v>0</v>
      </c>
    </row>
    <row r="103" spans="1:7" ht="28.9" customHeight="1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39" t="s">
        <v>0</v>
      </c>
    </row>
    <row r="104" spans="1:7" ht="28.9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8" t="s">
        <v>135</v>
      </c>
      <c r="B108" s="19" t="s">
        <v>91</v>
      </c>
      <c r="C108" s="18" t="s">
        <v>87</v>
      </c>
      <c r="D108" s="11">
        <f>D109*D114</f>
        <v>0</v>
      </c>
      <c r="E108" s="11">
        <f>D108</f>
        <v>0</v>
      </c>
      <c r="F108" s="11">
        <f>D108</f>
        <v>0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1268.3699999999999</v>
      </c>
      <c r="E109" s="11">
        <f t="shared" ref="E109" si="37">ROUND((E110*(E111/100*E112/100*E113/100)),2)</f>
        <v>1268.3699999999999</v>
      </c>
      <c r="F109" s="11">
        <f t="shared" ref="F109" si="38">ROUND((F110*(F111/100*F112/100*F113/100)),2)</f>
        <v>1268.3699999999999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 t="shared" ref="D112:D113" si="41">D90</f>
        <v>155.14516033659999</v>
      </c>
      <c r="E112" s="11">
        <f t="shared" si="39"/>
        <v>155.14516033659999</v>
      </c>
      <c r="F112" s="11">
        <f t="shared" si="40"/>
        <v>155.14516033659999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 t="shared" si="41"/>
        <v>113.39883858499999</v>
      </c>
      <c r="E113" s="11">
        <f t="shared" si="39"/>
        <v>113.39883858499999</v>
      </c>
      <c r="F113" s="11">
        <f t="shared" si="40"/>
        <v>113.39883858499999</v>
      </c>
      <c r="G113" s="39" t="s">
        <v>0</v>
      </c>
    </row>
    <row r="114" spans="1:7" ht="28.9" customHeight="1">
      <c r="A114" s="48" t="s">
        <v>398</v>
      </c>
      <c r="B114" s="19" t="s">
        <v>106</v>
      </c>
      <c r="C114" s="18" t="s">
        <v>56</v>
      </c>
      <c r="D114" s="11">
        <f>Part1_1!K17</f>
        <v>0</v>
      </c>
      <c r="E114" s="11">
        <f t="shared" si="39"/>
        <v>0</v>
      </c>
      <c r="F114" s="11">
        <f t="shared" si="40"/>
        <v>0</v>
      </c>
      <c r="G114" s="39" t="s">
        <v>0</v>
      </c>
    </row>
    <row r="115" spans="1:7" ht="28.9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v>0</v>
      </c>
      <c r="F119" s="11">
        <v>0</v>
      </c>
      <c r="G119" s="45" t="s">
        <v>292</v>
      </c>
    </row>
    <row r="120" spans="1:7" ht="72.599999999999994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1268.3699999999999</v>
      </c>
      <c r="E120" s="11">
        <f t="shared" ref="E120:F120" si="42">ROUND((E121*(E122/100*E123/100*E124/100)),2)</f>
        <v>1268.3699999999999</v>
      </c>
      <c r="F120" s="11">
        <f t="shared" si="42"/>
        <v>1268.3699999999999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 t="shared" ref="D123:D124" si="45">D90</f>
        <v>155.14516033659999</v>
      </c>
      <c r="E123" s="11">
        <f t="shared" si="43"/>
        <v>155.14516033659999</v>
      </c>
      <c r="F123" s="11">
        <f t="shared" si="44"/>
        <v>155.14516033659999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 t="shared" si="45"/>
        <v>113.39883858499999</v>
      </c>
      <c r="E124" s="11">
        <f t="shared" si="43"/>
        <v>113.39883858499999</v>
      </c>
      <c r="F124" s="11">
        <f t="shared" si="44"/>
        <v>113.39883858499999</v>
      </c>
      <c r="G124" s="39" t="s">
        <v>0</v>
      </c>
    </row>
    <row r="125" spans="1:7" ht="28.9" customHeight="1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v>0</v>
      </c>
      <c r="F125" s="11">
        <v>0</v>
      </c>
      <c r="G125" s="39" t="s">
        <v>0</v>
      </c>
    </row>
    <row r="126" spans="1:7" ht="28.9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f>D130</f>
        <v>0</v>
      </c>
      <c r="F130" s="11">
        <f>D130</f>
        <v>0</v>
      </c>
      <c r="G130" s="45" t="s">
        <v>140</v>
      </c>
    </row>
    <row r="131" spans="1:7" ht="72.599999999999994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1268.3699999999999</v>
      </c>
      <c r="E131" s="11">
        <f t="shared" ref="E131:F131" si="46">ROUND((E132*(E133/100*E134/100*E135/100)),2)</f>
        <v>1268.3699999999999</v>
      </c>
      <c r="F131" s="11">
        <f t="shared" si="46"/>
        <v>1268.3699999999999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6" si="47">D133</f>
        <v>100</v>
      </c>
      <c r="F133" s="11">
        <f t="shared" ref="F133:F136" si="48"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 t="shared" ref="D134:D135" si="49">D90</f>
        <v>155.14516033659999</v>
      </c>
      <c r="E134" s="11">
        <f t="shared" si="47"/>
        <v>155.14516033659999</v>
      </c>
      <c r="F134" s="11">
        <f t="shared" si="48"/>
        <v>155.14516033659999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 t="shared" si="49"/>
        <v>113.39883858499999</v>
      </c>
      <c r="E135" s="11">
        <f t="shared" si="47"/>
        <v>113.39883858499999</v>
      </c>
      <c r="F135" s="11">
        <f t="shared" si="48"/>
        <v>113.39883858499999</v>
      </c>
      <c r="G135" s="39" t="s">
        <v>0</v>
      </c>
    </row>
    <row r="136" spans="1:7" ht="28.9" customHeight="1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f t="shared" si="47"/>
        <v>0</v>
      </c>
      <c r="F136" s="11">
        <f t="shared" si="48"/>
        <v>0</v>
      </c>
      <c r="G136" s="39" t="s">
        <v>0</v>
      </c>
    </row>
    <row r="137" spans="1:7" ht="28.9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0</v>
      </c>
      <c r="E141" s="11">
        <f>D141</f>
        <v>0</v>
      </c>
      <c r="F141" s="11">
        <f>D141</f>
        <v>0</v>
      </c>
      <c r="G141" s="45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1268.3699999999999</v>
      </c>
      <c r="E142" s="11">
        <f t="shared" ref="E142:F142" si="50">ROUND((E143*(E144/100*E145/100*E146/100)),2)</f>
        <v>1268.3699999999999</v>
      </c>
      <c r="F142" s="11">
        <f t="shared" si="50"/>
        <v>1268.3699999999999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1">D144</f>
        <v>100</v>
      </c>
      <c r="F144" s="11">
        <f t="shared" ref="F144:F147" si="52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 t="shared" ref="D145:D146" si="53">D90</f>
        <v>155.14516033659999</v>
      </c>
      <c r="E145" s="11">
        <f t="shared" si="51"/>
        <v>155.14516033659999</v>
      </c>
      <c r="F145" s="11">
        <f t="shared" si="52"/>
        <v>155.14516033659999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 t="shared" si="53"/>
        <v>113.39883858499999</v>
      </c>
      <c r="E146" s="11">
        <f t="shared" si="51"/>
        <v>113.39883858499999</v>
      </c>
      <c r="F146" s="11">
        <f t="shared" si="52"/>
        <v>113.39883858499999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0</v>
      </c>
      <c r="E147" s="11">
        <f t="shared" si="51"/>
        <v>0</v>
      </c>
      <c r="F147" s="11">
        <f t="shared" si="52"/>
        <v>0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358305.44999999995</v>
      </c>
      <c r="E152" s="11">
        <f>D152</f>
        <v>358305.44999999995</v>
      </c>
      <c r="F152" s="11">
        <f>D152</f>
        <v>358305.44999999995</v>
      </c>
      <c r="G152" s="45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23887.03</v>
      </c>
      <c r="E153" s="11">
        <f t="shared" ref="E153:F153" si="54">ROUND((E154*(E155/100*E156/100*E157/100)),2)</f>
        <v>23887.03</v>
      </c>
      <c r="F153" s="11">
        <f t="shared" si="54"/>
        <v>23887.03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5">D155</f>
        <v>100</v>
      </c>
      <c r="F155" s="11">
        <f t="shared" ref="F155:F158" si="56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 t="shared" ref="D156:D157" si="57">D24</f>
        <v>82.9825598157</v>
      </c>
      <c r="E156" s="11">
        <f t="shared" si="55"/>
        <v>82.9825598157</v>
      </c>
      <c r="F156" s="11">
        <f t="shared" si="56"/>
        <v>82.9825598157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 t="shared" si="57"/>
        <v>121.9970338432</v>
      </c>
      <c r="E157" s="11">
        <f t="shared" si="55"/>
        <v>121.9970338432</v>
      </c>
      <c r="F157" s="11">
        <f t="shared" si="56"/>
        <v>121.9970338432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15</v>
      </c>
      <c r="E158" s="11">
        <f t="shared" si="55"/>
        <v>15</v>
      </c>
      <c r="F158" s="11">
        <f t="shared" si="56"/>
        <v>15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208656.45</v>
      </c>
      <c r="E163" s="11">
        <f>D163</f>
        <v>208656.45</v>
      </c>
      <c r="F163" s="11">
        <f>D163</f>
        <v>208656.45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41731.29</v>
      </c>
      <c r="E164" s="11">
        <f t="shared" ref="E164:F164" si="58">ROUND((E165*(E166/100*E167/100*E168/100)),2)</f>
        <v>41731.29</v>
      </c>
      <c r="F164" s="11">
        <f t="shared" si="58"/>
        <v>41731.29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9">D166</f>
        <v>100</v>
      </c>
      <c r="F166" s="11">
        <f t="shared" ref="F166:F169" si="60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 t="shared" ref="D167:D168" si="61">D35</f>
        <v>164.6214533054</v>
      </c>
      <c r="E167" s="11">
        <f t="shared" si="59"/>
        <v>164.6214533054</v>
      </c>
      <c r="F167" s="11">
        <f t="shared" si="60"/>
        <v>164.6214533054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 t="shared" si="61"/>
        <v>111.7945451017</v>
      </c>
      <c r="E168" s="11">
        <f t="shared" si="59"/>
        <v>111.7945451017</v>
      </c>
      <c r="F168" s="11">
        <f t="shared" si="60"/>
        <v>111.7945451017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5</v>
      </c>
      <c r="E169" s="11">
        <f t="shared" si="59"/>
        <v>5</v>
      </c>
      <c r="F169" s="11">
        <f t="shared" si="60"/>
        <v>5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312984.59999999998</v>
      </c>
      <c r="E174" s="11">
        <f>D174</f>
        <v>312984.59999999998</v>
      </c>
      <c r="F174" s="11">
        <f>D174</f>
        <v>312984.59999999998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20865.64</v>
      </c>
      <c r="E175" s="11">
        <f t="shared" ref="E175:F175" si="62">ROUND((E176*(E177/100*E178/100*E179/100)),2)</f>
        <v>20865.64</v>
      </c>
      <c r="F175" s="11">
        <f t="shared" si="62"/>
        <v>20865.64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3">D177</f>
        <v>100</v>
      </c>
      <c r="F177" s="11">
        <f t="shared" ref="F177:F180" si="64"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 t="shared" ref="D178:D179" si="65">D46</f>
        <v>86.311746965500006</v>
      </c>
      <c r="E178" s="11">
        <f t="shared" si="63"/>
        <v>86.311746965500006</v>
      </c>
      <c r="F178" s="11">
        <f t="shared" si="64"/>
        <v>86.311746965500006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 t="shared" si="65"/>
        <v>112.6792669094</v>
      </c>
      <c r="E179" s="11">
        <f t="shared" si="63"/>
        <v>112.6792669094</v>
      </c>
      <c r="F179" s="11">
        <f t="shared" si="64"/>
        <v>112.6792669094</v>
      </c>
      <c r="G179" s="45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15</v>
      </c>
      <c r="E180" s="11">
        <f t="shared" si="63"/>
        <v>15</v>
      </c>
      <c r="F180" s="11">
        <f t="shared" si="64"/>
        <v>15</v>
      </c>
      <c r="G180" s="45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6">ROUND((E187*(E188/100*E189/100*E190/100)),2)</f>
        <v>0</v>
      </c>
      <c r="F186" s="11">
        <f t="shared" si="66"/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7">D188</f>
        <v>0</v>
      </c>
      <c r="F188" s="11">
        <f t="shared" ref="F188:F191" si="68"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69">D57</f>
        <v>0</v>
      </c>
      <c r="E189" s="11">
        <f t="shared" si="67"/>
        <v>0</v>
      </c>
      <c r="F189" s="11">
        <f t="shared" si="68"/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69"/>
        <v>0</v>
      </c>
      <c r="E190" s="11">
        <f t="shared" si="67"/>
        <v>0</v>
      </c>
      <c r="F190" s="11">
        <f t="shared" si="68"/>
        <v>0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7"/>
        <v>0</v>
      </c>
      <c r="F191" s="11">
        <f t="shared" si="68"/>
        <v>0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312984.59999999998</v>
      </c>
      <c r="E196" s="11">
        <f>D196</f>
        <v>312984.59999999998</v>
      </c>
      <c r="F196" s="11">
        <f>D196</f>
        <v>312984.59999999998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20865.64</v>
      </c>
      <c r="E197" s="11">
        <f t="shared" ref="E197:F197" si="70">ROUND((E198*(E199/100*E200/100*E201/100)),2)</f>
        <v>20865.64</v>
      </c>
      <c r="F197" s="11">
        <f t="shared" si="70"/>
        <v>20865.64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1">D199</f>
        <v>100</v>
      </c>
      <c r="F199" s="11">
        <f t="shared" ref="F199:F202" si="72"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 t="shared" ref="D200:D201" si="73">D68</f>
        <v>89.797766340199999</v>
      </c>
      <c r="E200" s="11">
        <f t="shared" si="71"/>
        <v>89.797766340199999</v>
      </c>
      <c r="F200" s="11">
        <f t="shared" si="72"/>
        <v>89.797766340199999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 t="shared" si="73"/>
        <v>110.00192799200001</v>
      </c>
      <c r="E201" s="11">
        <f t="shared" si="71"/>
        <v>110.00192799200001</v>
      </c>
      <c r="F201" s="11">
        <f t="shared" si="72"/>
        <v>110.00192799200001</v>
      </c>
      <c r="G201" s="45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15</v>
      </c>
      <c r="E202" s="11">
        <f t="shared" si="71"/>
        <v>15</v>
      </c>
      <c r="F202" s="11">
        <f t="shared" si="72"/>
        <v>15</v>
      </c>
      <c r="G202" s="45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74">ROUND((E209*(E210/100*E211/100*E212/100)),2)</f>
        <v>0</v>
      </c>
      <c r="F208" s="11">
        <f t="shared" si="74"/>
        <v>0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75">D210</f>
        <v>0</v>
      </c>
      <c r="F210" s="11">
        <f t="shared" ref="F210:F213" si="76">D210</f>
        <v>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77">D79</f>
        <v>0</v>
      </c>
      <c r="E211" s="11">
        <f t="shared" si="75"/>
        <v>0</v>
      </c>
      <c r="F211" s="11">
        <f t="shared" si="76"/>
        <v>0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77"/>
        <v>0</v>
      </c>
      <c r="E212" s="11">
        <f t="shared" si="75"/>
        <v>0</v>
      </c>
      <c r="F212" s="11">
        <f t="shared" si="76"/>
        <v>0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75"/>
        <v>0</v>
      </c>
      <c r="F213" s="11">
        <f t="shared" si="76"/>
        <v>0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38878.019999999997</v>
      </c>
      <c r="E219" s="11">
        <f t="shared" ref="E219:F219" si="78">ROUND((E220*(E221/100*E222/100*E223/100)),2)</f>
        <v>38878.019999999997</v>
      </c>
      <c r="F219" s="11">
        <f t="shared" si="78"/>
        <v>38878.019999999997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104.78162868210001</v>
      </c>
      <c r="E222" s="11">
        <f t="shared" si="79"/>
        <v>104.78162868210001</v>
      </c>
      <c r="F222" s="11">
        <f t="shared" si="80"/>
        <v>104.78162868210001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111.1922788131</v>
      </c>
      <c r="E223" s="11">
        <f t="shared" si="79"/>
        <v>111.1922788131</v>
      </c>
      <c r="F223" s="11">
        <f t="shared" si="80"/>
        <v>111.1922788131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615219.15</v>
      </c>
      <c r="E229" s="11">
        <f t="shared" ref="E229:F229" si="81">E230*E235-E236*E237</f>
        <v>615219.15</v>
      </c>
      <c r="F229" s="11">
        <f t="shared" si="81"/>
        <v>615219.15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9537.06</v>
      </c>
      <c r="E230" s="11">
        <f t="shared" ref="E230:F230" si="82">ROUND((E231*(E232/100*E233/100*E234/100)),2)</f>
        <v>9537.06</v>
      </c>
      <c r="F230" s="11">
        <f t="shared" si="82"/>
        <v>9537.06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3">D232</f>
        <v>100</v>
      </c>
      <c r="F232" s="11">
        <f t="shared" ref="F232:F235" si="84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218.8620318369</v>
      </c>
      <c r="E233" s="11">
        <f t="shared" si="83"/>
        <v>218.8620318369</v>
      </c>
      <c r="F233" s="11">
        <f t="shared" si="84"/>
        <v>218.8620318369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110.9560829112</v>
      </c>
      <c r="E234" s="11">
        <f t="shared" si="83"/>
        <v>110.9560829112</v>
      </c>
      <c r="F234" s="11">
        <f t="shared" si="84"/>
        <v>110.9560829112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65</v>
      </c>
      <c r="E235" s="11">
        <f t="shared" si="83"/>
        <v>65</v>
      </c>
      <c r="F235" s="11">
        <f t="shared" si="84"/>
        <v>65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72.150000000000006</v>
      </c>
      <c r="E236" s="11">
        <f>D236</f>
        <v>72.150000000000006</v>
      </c>
      <c r="F236" s="11">
        <f>D236</f>
        <v>72.150000000000006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65</v>
      </c>
      <c r="E237" s="11">
        <f t="shared" ref="E237:F237" si="85">E235</f>
        <v>65</v>
      </c>
      <c r="F237" s="11">
        <f t="shared" si="85"/>
        <v>65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1268.3699999999999</v>
      </c>
      <c r="E241" s="11">
        <f t="shared" ref="E241:F241" si="86">ROUND((E242*(E243/100*E244/100*E245/100)),2)</f>
        <v>1268.3699999999999</v>
      </c>
      <c r="F241" s="11">
        <f t="shared" si="86"/>
        <v>1268.3699999999999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7">D243</f>
        <v>100</v>
      </c>
      <c r="F243" s="11">
        <f t="shared" ref="F243:F246" si="88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 t="shared" ref="D244:D245" si="89">D90</f>
        <v>155.14516033659999</v>
      </c>
      <c r="E244" s="11">
        <f t="shared" si="87"/>
        <v>155.14516033659999</v>
      </c>
      <c r="F244" s="11">
        <f t="shared" si="88"/>
        <v>155.14516033659999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 t="shared" si="89"/>
        <v>113.39883858499999</v>
      </c>
      <c r="E245" s="11">
        <f t="shared" si="87"/>
        <v>113.39883858499999</v>
      </c>
      <c r="F245" s="11">
        <f t="shared" si="88"/>
        <v>113.39883858499999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7"/>
        <v>0</v>
      </c>
      <c r="F246" s="11">
        <f t="shared" si="88"/>
        <v>0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1268.3699999999999</v>
      </c>
      <c r="E252" s="11">
        <f t="shared" ref="E252:F252" si="90">ROUND((E253*(E254/100*E255/100*E256/100)),2)</f>
        <v>1268.3699999999999</v>
      </c>
      <c r="F252" s="11">
        <f t="shared" si="90"/>
        <v>1268.3699999999999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1">D254</f>
        <v>100</v>
      </c>
      <c r="F254" s="11">
        <f t="shared" ref="F254:F257" si="92"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 t="shared" ref="D255:D256" si="93">D90</f>
        <v>155.14516033659999</v>
      </c>
      <c r="E255" s="11">
        <f t="shared" si="91"/>
        <v>155.14516033659999</v>
      </c>
      <c r="F255" s="11">
        <f t="shared" si="92"/>
        <v>155.14516033659999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 t="shared" si="93"/>
        <v>113.39883858499999</v>
      </c>
      <c r="E256" s="11">
        <f t="shared" si="91"/>
        <v>113.39883858499999</v>
      </c>
      <c r="F256" s="11">
        <f t="shared" si="92"/>
        <v>113.39883858499999</v>
      </c>
      <c r="G256" s="47" t="s">
        <v>0</v>
      </c>
    </row>
    <row r="257" spans="1:7" ht="28.9" customHeight="1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91"/>
        <v>0</v>
      </c>
      <c r="F257" s="11">
        <f t="shared" si="92"/>
        <v>0</v>
      </c>
      <c r="G257" s="47" t="s">
        <v>0</v>
      </c>
    </row>
    <row r="258" spans="1:7" ht="28.9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1268.3699999999999</v>
      </c>
      <c r="E263" s="11">
        <f t="shared" ref="E263:F263" si="94">ROUND((E264*(E265/100*E266/100*E267/100)),2)</f>
        <v>1268.3699999999999</v>
      </c>
      <c r="F263" s="11">
        <f t="shared" si="94"/>
        <v>1268.3699999999999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5">D265</f>
        <v>100</v>
      </c>
      <c r="F265" s="11">
        <f t="shared" ref="F265:F268" si="96"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 t="shared" ref="D266:D267" si="97">D255</f>
        <v>155.14516033659999</v>
      </c>
      <c r="E266" s="11">
        <f t="shared" si="95"/>
        <v>155.14516033659999</v>
      </c>
      <c r="F266" s="11">
        <f t="shared" si="96"/>
        <v>155.14516033659999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 t="shared" si="97"/>
        <v>113.39883858499999</v>
      </c>
      <c r="E267" s="11">
        <f t="shared" si="95"/>
        <v>113.39883858499999</v>
      </c>
      <c r="F267" s="11">
        <f t="shared" si="96"/>
        <v>113.39883858499999</v>
      </c>
      <c r="G267" s="51" t="s">
        <v>0</v>
      </c>
    </row>
    <row r="268" spans="1:7" ht="28.9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95"/>
        <v>0</v>
      </c>
      <c r="F268" s="11">
        <f t="shared" si="96"/>
        <v>0</v>
      </c>
      <c r="G268" s="51" t="s">
        <v>0</v>
      </c>
    </row>
    <row r="269" spans="1:7" ht="28.9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>
      <c r="A271" s="18" t="s">
        <v>34</v>
      </c>
      <c r="B271" s="19" t="s">
        <v>150</v>
      </c>
      <c r="C271" s="18" t="s">
        <v>87</v>
      </c>
      <c r="D271" s="11">
        <v>639090.21</v>
      </c>
      <c r="E271" s="11">
        <f>D271</f>
        <v>639090.21</v>
      </c>
      <c r="F271" s="11">
        <f>D271</f>
        <v>639090.21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7846090</v>
      </c>
      <c r="E273" s="11">
        <f>E271+E6</f>
        <v>7846090</v>
      </c>
      <c r="F273" s="11">
        <f>F271+F6</f>
        <v>7846090</v>
      </c>
      <c r="G273" s="19" t="s">
        <v>153</v>
      </c>
    </row>
    <row r="275" spans="1:7">
      <c r="D275">
        <v>7846090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7" t="s">
        <v>154</v>
      </c>
      <c r="B2" s="77"/>
      <c r="C2" s="77"/>
    </row>
    <row r="3" spans="1:3" ht="11.45" customHeight="1">
      <c r="A3" s="67" t="s">
        <v>0</v>
      </c>
      <c r="B3" s="67"/>
      <c r="C3" s="67"/>
    </row>
    <row r="4" spans="1:3" ht="21.6" customHeight="1">
      <c r="A4" s="67" t="s">
        <v>155</v>
      </c>
      <c r="B4" s="67"/>
      <c r="C4" s="67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67" t="s">
        <v>0</v>
      </c>
      <c r="B8" s="67"/>
      <c r="C8" s="67"/>
    </row>
    <row r="9" spans="1:3" ht="21.6" customHeight="1">
      <c r="A9" s="88" t="s">
        <v>162</v>
      </c>
      <c r="B9" s="88"/>
      <c r="C9" s="88"/>
    </row>
    <row r="10" spans="1:3" ht="12.75" customHeight="1">
      <c r="A10" s="9" t="s">
        <v>33</v>
      </c>
      <c r="B10" s="89" t="s">
        <v>163</v>
      </c>
      <c r="C10" s="89"/>
    </row>
    <row r="11" spans="1:3" ht="12.75" customHeight="1">
      <c r="A11" s="9" t="s">
        <v>34</v>
      </c>
      <c r="B11" s="89" t="s">
        <v>164</v>
      </c>
      <c r="C11" s="89"/>
    </row>
    <row r="12" spans="1:3" ht="11.45" customHeight="1">
      <c r="A12" s="67" t="s">
        <v>0</v>
      </c>
      <c r="B12" s="67"/>
      <c r="C12" s="67"/>
    </row>
    <row r="13" spans="1:3" ht="21.6" customHeight="1">
      <c r="A13" s="88" t="s">
        <v>165</v>
      </c>
      <c r="B13" s="88"/>
      <c r="C13" s="88"/>
    </row>
    <row r="14" spans="1:3" ht="12.75" customHeight="1">
      <c r="A14" s="9" t="s">
        <v>33</v>
      </c>
      <c r="B14" s="89" t="s">
        <v>166</v>
      </c>
      <c r="C14" s="89"/>
    </row>
    <row r="15" spans="1:3" ht="11.45" customHeight="1">
      <c r="A15" s="67" t="s">
        <v>0</v>
      </c>
      <c r="B15" s="67"/>
      <c r="C15" s="67"/>
    </row>
    <row r="16" spans="1:3" ht="29.45" customHeight="1">
      <c r="A16" s="77" t="s">
        <v>167</v>
      </c>
      <c r="B16" s="77"/>
      <c r="C16" s="77"/>
    </row>
    <row r="17" spans="1:3" ht="10.35" customHeight="1">
      <c r="A17" s="86" t="s">
        <v>0</v>
      </c>
      <c r="B17" s="86"/>
      <c r="C17" s="86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2021-11-30T14:30:40Z</dcterms:modified>
</cp:coreProperties>
</file>